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425" windowHeight="7620" activeTab="2"/>
  </bookViews>
  <sheets>
    <sheet name="арендная плата" sheetId="1" r:id="rId1"/>
    <sheet name="СТАВКА ДИСКОНТИР" sheetId="2" r:id="rId2"/>
    <sheet name="Задание 1" sheetId="3" r:id="rId3"/>
    <sheet name="пример (3)" sheetId="4" state="hidden" r:id="rId4"/>
    <sheet name="пример (2)" sheetId="5" state="hidden" r:id="rId5"/>
    <sheet name="Задание 2" sheetId="6" r:id="rId6"/>
  </sheets>
  <definedNames/>
  <calcPr fullCalcOnLoad="1"/>
</workbook>
</file>

<file path=xl/sharedStrings.xml><?xml version="1.0" encoding="utf-8"?>
<sst xmlns="http://schemas.openxmlformats.org/spreadsheetml/2006/main" count="118" uniqueCount="69">
  <si>
    <t>Ставка капитализации, %</t>
  </si>
  <si>
    <t>Темпы роста недвижимости,%</t>
  </si>
  <si>
    <t>Период дисконтирования</t>
  </si>
  <si>
    <t>расходы на ремонт (капиталовложения)</t>
  </si>
  <si>
    <t>ЧОД, руб.</t>
  </si>
  <si>
    <t>Денежный поток, руб. год</t>
  </si>
  <si>
    <t>Предложение по аренде аналогичного объекта № 1, руб./кв.м в месяц</t>
  </si>
  <si>
    <t>Скидка на цены предложений по арендной ставке,%</t>
  </si>
  <si>
    <t>Период прогноза при ДДП, лет.</t>
  </si>
  <si>
    <t>Площадь здания, кв.м</t>
  </si>
  <si>
    <t>Количество специфических помещений, кв.м</t>
  </si>
  <si>
    <t>Срок экспозиции, мес.</t>
  </si>
  <si>
    <t>Потери при сборе арендной платы, руб. в год</t>
  </si>
  <si>
    <t>Предложение по аренде аналогичного объекта № 2, руб./кв.м в месяц</t>
  </si>
  <si>
    <t>Предложение по аренде аналогичного объекта № 3, руб./кв.м в месяц</t>
  </si>
  <si>
    <t>Предложение по аренде аналогичного объекта № 4, руб./кв.м в месяц</t>
  </si>
  <si>
    <t>Кадастровая стоимость земельного участка, руб.</t>
  </si>
  <si>
    <t>Ставка налога на земельный участок,%</t>
  </si>
  <si>
    <t>Налог на имущество, %</t>
  </si>
  <si>
    <t>Балансовая стоимость, руб.</t>
  </si>
  <si>
    <t>Расходы на управление</t>
  </si>
  <si>
    <t>Расходы на страхование, %</t>
  </si>
  <si>
    <t>Расходы на ремонт, руб.</t>
  </si>
  <si>
    <t>Нормативный срок службы здания, лет</t>
  </si>
  <si>
    <t>Год постройки</t>
  </si>
  <si>
    <t>Безрисковая ставка,%</t>
  </si>
  <si>
    <t>Стоимость капитального ремонта</t>
  </si>
  <si>
    <t>5% от балансовой стоимости</t>
  </si>
  <si>
    <t>проходит раз в 10 лет</t>
  </si>
  <si>
    <t>Капитальный ремонт</t>
  </si>
  <si>
    <t>Ставка доходности,%</t>
  </si>
  <si>
    <t>Темп роста инфляции,%</t>
  </si>
  <si>
    <t>Темпы роста недвижимости, %</t>
  </si>
  <si>
    <t>Капиталовложения</t>
  </si>
  <si>
    <t>20% от ДВД</t>
  </si>
  <si>
    <t xml:space="preserve">Безрисковая ставка Rf </t>
  </si>
  <si>
    <r>
      <t>Поправка за риск R</t>
    </r>
    <r>
      <rPr>
        <vertAlign val="subscript"/>
        <sz val="10"/>
        <rFont val="Arial"/>
        <family val="2"/>
      </rPr>
      <t>н</t>
    </r>
    <r>
      <rPr>
        <sz val="10"/>
        <rFont val="Arial"/>
        <family val="2"/>
      </rPr>
      <t xml:space="preserve"> вложения в недвижимость.</t>
    </r>
  </si>
  <si>
    <t xml:space="preserve">Поправка на низкую ликвидность. </t>
  </si>
  <si>
    <t>Определить рыночную стоимость методом ДДП, имея следующие данные</t>
  </si>
  <si>
    <t>Определить рыночную стоимость методом капитализации, имея следующие данные</t>
  </si>
  <si>
    <t>арендные платежи за земельный участок</t>
  </si>
  <si>
    <r>
      <t xml:space="preserve">Поправка за инвестиционный менеджмент Rм принимается, исходя из общего представления о вероятном интервале значений для данного параметра от (0–5)%.
*Шкала премий за риск инвестирования в недвижимость (поправка за инвестиционный менеджмент) :
• Низкое значение (1%) - управление объектом осуществляет управляющая компания, которой делегируются функции оперативного управления объектом, а именно: разработка стратегии и программы управления объектом, контроль за его содержанием, выбор эксплуатирующих организаций, заключение с ними договоров, привлечение арендаторов, сопровождение договоров аренды, страхование и управление рисками, обеспечение безопасности.
</t>
    </r>
    <r>
      <rPr>
        <sz val="10"/>
        <color indexed="49"/>
        <rFont val="Arial"/>
        <family val="2"/>
      </rPr>
      <t>• Значение ниже среднего (2%) - объект предназначен для сдачи в аренду. Управление объектом осуществляется собственником с привлечением консультантов, обладающих профессиональными знаниями в области управления. Однако выбор эксплуатирующих организаций, заключение с ними договоров на содержание, обслуживание и предоставление коммунальных услуг, коммерческое использование объекта (привлечение арендаторов, контроль выполнения условий заключенных контрактов и т. п.), организация процессов развития объекта является проблемой собственника.</t>
    </r>
    <r>
      <rPr>
        <sz val="10"/>
        <rFont val="Arial"/>
        <family val="2"/>
      </rPr>
      <t xml:space="preserve">
• Среднее значение (3%) - объект предназначен для сдачи в аренду. Управление собственник осуществляет самостоятельно. Для данного объекта характерны: ограниченный набор управленческих решений, отсутствие четких критериев для принятия решений, длительность и сложность процедуры принятия решений, отсутствие системы делегирования функций управления от собственника к специализированным управляющим организациям, отсутствие единых апробированных стандартов и методик управления недвижимостью, нехватка квалифицированного кадрового потенциала в данной сфере.
• Значение выше среднего (4%) - собственник сдает в аренду не используемые им самим площади. При этом собственник самостоятельно определяет условия аренды и ставки арендной платы. Для таких объектов характерны плохо поставленная работа с клиентами, растянутая во времени процедура заключения договора аренды, невнимательное отношение к арендаторам, которые рассматриваются как временное явление.
• Высокое значение (5%) – объект используется для своих нужд, сдача в аренду не предусмотрена.
</t>
    </r>
  </si>
  <si>
    <t>Постпрогнозный</t>
  </si>
  <si>
    <t>Года</t>
  </si>
  <si>
    <t>Рост арендной ставки,%</t>
  </si>
  <si>
    <t>Площадь, объекта, кв.м</t>
  </si>
  <si>
    <t>Ставка арендной платы, руб./кв.м в месяц на дату оценки</t>
  </si>
  <si>
    <t>Ставка арендной платы, руб./кв.м в месяц с учетом прогноза</t>
  </si>
  <si>
    <t>Недозагрузка,%</t>
  </si>
  <si>
    <t>Недозагрузка,руб.</t>
  </si>
  <si>
    <t>ДВД, руб.</t>
  </si>
  <si>
    <t>Анализируем состав затрат за периоды</t>
  </si>
  <si>
    <t>инфляция,%</t>
  </si>
  <si>
    <t>коммунальные расходы</t>
  </si>
  <si>
    <t>расходы на текущий ремонт</t>
  </si>
  <si>
    <t>прочие расходы</t>
  </si>
  <si>
    <t>итого операционные расходы</t>
  </si>
  <si>
    <t>Ставка дисконтирования</t>
  </si>
  <si>
    <t>Текущая стоимость денежных потоков , руб.</t>
  </si>
  <si>
    <t>Стоимость реверсии (стоимость продажи объекта в конце прогнозного периода), руб.</t>
  </si>
  <si>
    <t>Текущая стоимость реверсии , руб.</t>
  </si>
  <si>
    <t>Рыночная стоимость, руб.</t>
  </si>
  <si>
    <t>ПВД, руб. в год</t>
  </si>
  <si>
    <t>Потери, в том числе:</t>
  </si>
  <si>
    <r>
      <t>Rd =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+ 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+ R</t>
    </r>
    <r>
      <rPr>
        <vertAlign val="subscript"/>
        <sz val="10"/>
        <rFont val="Arial"/>
        <family val="2"/>
      </rPr>
      <t>н</t>
    </r>
    <r>
      <rPr>
        <sz val="10"/>
        <rFont val="Arial"/>
        <family val="2"/>
      </rPr>
      <t xml:space="preserve"> + R</t>
    </r>
    <r>
      <rPr>
        <vertAlign val="subscript"/>
        <sz val="10"/>
        <rFont val="Arial"/>
        <family val="2"/>
      </rPr>
      <t>л</t>
    </r>
    <r>
      <rPr>
        <sz val="10"/>
        <rFont val="Arial"/>
        <family val="2"/>
      </rPr>
      <t xml:space="preserve"> + R</t>
    </r>
    <r>
      <rPr>
        <vertAlign val="subscript"/>
        <sz val="10"/>
        <rFont val="Arial"/>
        <family val="2"/>
      </rPr>
      <t>м</t>
    </r>
    <r>
      <rPr>
        <sz val="10"/>
        <rFont val="Arial"/>
        <family val="2"/>
      </rPr>
      <t xml:space="preserve"> 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</si>
  <si>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– безрисковая ставка дохода, %;</t>
    </r>
  </si>
  <si>
    <r>
      <t>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– поправка (премия) за риск вложение в недвижимость, %;</t>
    </r>
  </si>
  <si>
    <r>
      <t>R</t>
    </r>
    <r>
      <rPr>
        <vertAlign val="subscript"/>
        <sz val="10"/>
        <rFont val="Arial"/>
        <family val="2"/>
      </rPr>
      <t>м</t>
    </r>
    <r>
      <rPr>
        <sz val="10"/>
        <rFont val="Arial"/>
        <family val="2"/>
      </rPr>
      <t xml:space="preserve"> – поправка за инвестиционный менеджмент, %;</t>
    </r>
  </si>
  <si>
    <r>
      <t>R</t>
    </r>
    <r>
      <rPr>
        <vertAlign val="subscript"/>
        <sz val="10"/>
        <rFont val="Arial"/>
        <family val="2"/>
      </rPr>
      <t>л</t>
    </r>
    <r>
      <rPr>
        <sz val="10"/>
        <rFont val="Arial"/>
        <family val="2"/>
      </rPr>
      <t xml:space="preserve"> – поправка на низкую ликвидность объекта недвижимости, %.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</si>
</sst>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0.0000%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vertAlign val="subscript"/>
      <sz val="10"/>
      <name val="Arial"/>
      <family val="2"/>
    </font>
    <font>
      <b/>
      <sz val="10"/>
      <color indexed="54"/>
      <name val="Arial"/>
      <family val="2"/>
    </font>
    <font>
      <sz val="10"/>
      <color indexed="49"/>
      <name val="Arial"/>
      <family val="2"/>
    </font>
    <font>
      <b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1" fillId="14" borderId="7" applyNumberFormat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4" fillId="0" borderId="0">
      <alignment/>
      <protection/>
    </xf>
    <xf numFmtId="0" fontId="1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0" xfId="59" applyFont="1" applyBorder="1" applyAlignment="1">
      <alignment horizontal="center" vertical="center"/>
    </xf>
    <xf numFmtId="164" fontId="0" fillId="0" borderId="10" xfId="59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5" fontId="0" fillId="0" borderId="10" xfId="59" applyNumberFormat="1" applyFont="1" applyBorder="1" applyAlignment="1">
      <alignment horizontal="center" vertical="center"/>
    </xf>
    <xf numFmtId="9" fontId="0" fillId="0" borderId="10" xfId="56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0" fontId="0" fillId="0" borderId="10" xfId="0" applyNumberForma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52" applyFont="1" applyAlignment="1">
      <alignment/>
      <protection/>
    </xf>
    <xf numFmtId="10" fontId="7" fillId="0" borderId="10" xfId="56" applyNumberFormat="1" applyFont="1" applyBorder="1" applyAlignment="1">
      <alignment vertical="center"/>
    </xf>
    <xf numFmtId="10" fontId="7" fillId="0" borderId="11" xfId="56" applyNumberFormat="1" applyFont="1" applyBorder="1" applyAlignment="1">
      <alignment horizontal="right" vertical="center"/>
    </xf>
    <xf numFmtId="10" fontId="7" fillId="0" borderId="10" xfId="56" applyNumberFormat="1" applyFont="1" applyBorder="1" applyAlignment="1">
      <alignment horizontal="right" vertical="center"/>
    </xf>
    <xf numFmtId="166" fontId="9" fillId="0" borderId="10" xfId="56" applyNumberFormat="1" applyFont="1" applyFill="1" applyBorder="1" applyAlignment="1">
      <alignment horizontal="center" vertical="center"/>
    </xf>
    <xf numFmtId="10" fontId="0" fillId="0" borderId="10" xfId="56" applyNumberFormat="1" applyFont="1" applyBorder="1" applyAlignment="1">
      <alignment horizontal="center" vertical="center"/>
    </xf>
    <xf numFmtId="165" fontId="0" fillId="0" borderId="12" xfId="59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9" borderId="10" xfId="0" applyFont="1" applyFill="1" applyBorder="1" applyAlignment="1">
      <alignment horizontal="left" vertical="center"/>
    </xf>
    <xf numFmtId="165" fontId="0" fillId="9" borderId="10" xfId="59" applyNumberFormat="1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165" fontId="0" fillId="9" borderId="10" xfId="0" applyNumberForma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left" vertical="center"/>
    </xf>
    <xf numFmtId="165" fontId="0" fillId="9" borderId="12" xfId="59" applyNumberFormat="1" applyFont="1" applyFill="1" applyBorder="1" applyAlignment="1">
      <alignment horizontal="center" vertical="center"/>
    </xf>
    <xf numFmtId="0" fontId="1" fillId="9" borderId="0" xfId="0" applyFont="1" applyFill="1" applyAlignment="1">
      <alignment horizontal="left" vertical="center"/>
    </xf>
    <xf numFmtId="0" fontId="1" fillId="9" borderId="10" xfId="0" applyFont="1" applyFill="1" applyBorder="1" applyAlignment="1">
      <alignment horizontal="left" vertical="center" wrapText="1"/>
    </xf>
    <xf numFmtId="0" fontId="0" fillId="9" borderId="10" xfId="0" applyFill="1" applyBorder="1" applyAlignment="1">
      <alignment horizontal="center" vertical="center"/>
    </xf>
    <xf numFmtId="164" fontId="0" fillId="0" borderId="0" xfId="59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59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59" applyFont="1" applyBorder="1" applyAlignment="1">
      <alignment/>
    </xf>
    <xf numFmtId="0" fontId="0" fillId="0" borderId="10" xfId="59" applyNumberFormat="1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59" applyFont="1" applyBorder="1" applyAlignment="1">
      <alignment horizontal="right"/>
    </xf>
    <xf numFmtId="10" fontId="0" fillId="0" borderId="10" xfId="59" applyNumberFormat="1" applyFont="1" applyBorder="1" applyAlignment="1">
      <alignment/>
    </xf>
    <xf numFmtId="164" fontId="0" fillId="0" borderId="0" xfId="59" applyFont="1" applyAlignment="1">
      <alignment horizontal="center" vertical="center"/>
    </xf>
    <xf numFmtId="165" fontId="0" fillId="0" borderId="0" xfId="59" applyNumberFormat="1" applyFont="1" applyAlignment="1">
      <alignment horizontal="center" vertical="center"/>
    </xf>
    <xf numFmtId="10" fontId="0" fillId="0" borderId="0" xfId="56" applyNumberFormat="1" applyFont="1" applyAlignment="1">
      <alignment horizontal="left" vertical="center"/>
    </xf>
    <xf numFmtId="10" fontId="5" fillId="0" borderId="0" xfId="56" applyNumberFormat="1" applyFont="1" applyAlignment="1">
      <alignment/>
    </xf>
    <xf numFmtId="0" fontId="1" fillId="15" borderId="0" xfId="0" applyFont="1" applyFill="1" applyAlignment="1">
      <alignment/>
    </xf>
    <xf numFmtId="164" fontId="0" fillId="15" borderId="0" xfId="59" applyFont="1" applyFill="1" applyAlignment="1">
      <alignment/>
    </xf>
    <xf numFmtId="0" fontId="0" fillId="9" borderId="10" xfId="0" applyNumberFormat="1" applyFill="1" applyBorder="1" applyAlignment="1">
      <alignment horizontal="center" vertical="center"/>
    </xf>
    <xf numFmtId="0" fontId="5" fillId="0" borderId="10" xfId="52" applyFont="1" applyBorder="1" applyAlignment="1">
      <alignment horizontal="left"/>
      <protection/>
    </xf>
    <xf numFmtId="0" fontId="5" fillId="0" borderId="10" xfId="52" applyFont="1" applyBorder="1" applyAlignment="1">
      <alignment horizontal="left" wrapText="1"/>
      <protection/>
    </xf>
    <xf numFmtId="0" fontId="5" fillId="0" borderId="10" xfId="52" applyFont="1" applyBorder="1" applyAlignment="1">
      <alignment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2" xfId="52" applyFont="1" applyBorder="1" applyAlignment="1">
      <alignment horizontal="left" vertical="center" wrapText="1"/>
      <protection/>
    </xf>
    <xf numFmtId="0" fontId="9" fillId="0" borderId="10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zoomScalePageLayoutView="0" workbookViewId="0" topLeftCell="A10">
      <selection activeCell="F28" sqref="F28"/>
    </sheetView>
  </sheetViews>
  <sheetFormatPr defaultColWidth="9.140625" defaultRowHeight="15"/>
  <cols>
    <col min="1" max="1" width="46.421875" style="1" customWidth="1"/>
    <col min="2" max="2" width="15.28125" style="7" customWidth="1"/>
    <col min="3" max="3" width="14.00390625" style="7" customWidth="1"/>
    <col min="4" max="4" width="13.7109375" style="7" customWidth="1"/>
    <col min="5" max="5" width="14.57421875" style="7" bestFit="1" customWidth="1"/>
    <col min="6" max="6" width="13.7109375" style="7" customWidth="1"/>
    <col min="7" max="7" width="17.140625" style="7" customWidth="1"/>
    <col min="8" max="16384" width="9.140625" style="7" customWidth="1"/>
  </cols>
  <sheetData>
    <row r="1" spans="1:7" s="6" customFormat="1" ht="21">
      <c r="A1" s="11"/>
      <c r="B1" s="4"/>
      <c r="C1" s="5"/>
      <c r="D1" s="5"/>
      <c r="E1" s="5"/>
      <c r="F1" s="5"/>
      <c r="G1" s="5"/>
    </row>
    <row r="2" spans="1:7" ht="15">
      <c r="A2" s="16" t="s">
        <v>43</v>
      </c>
      <c r="B2" s="17">
        <v>2015</v>
      </c>
      <c r="C2" s="17">
        <v>2016</v>
      </c>
      <c r="D2" s="17">
        <v>2017</v>
      </c>
      <c r="E2" s="17">
        <v>2018</v>
      </c>
      <c r="F2" s="17">
        <v>2019</v>
      </c>
      <c r="G2" s="19" t="s">
        <v>42</v>
      </c>
    </row>
    <row r="3" spans="1:7" ht="15">
      <c r="A3" s="12" t="s">
        <v>45</v>
      </c>
      <c r="B3" s="8">
        <v>800</v>
      </c>
      <c r="C3" s="8">
        <v>800</v>
      </c>
      <c r="D3" s="8">
        <v>800</v>
      </c>
      <c r="E3" s="8">
        <v>800</v>
      </c>
      <c r="F3" s="8">
        <v>800</v>
      </c>
      <c r="G3" s="8">
        <v>800</v>
      </c>
    </row>
    <row r="4" spans="1:7" s="10" customFormat="1" ht="51" customHeight="1">
      <c r="A4" s="2" t="s">
        <v>46</v>
      </c>
      <c r="B4" s="9">
        <v>790</v>
      </c>
      <c r="C4" s="9"/>
      <c r="D4" s="9"/>
      <c r="E4" s="9"/>
      <c r="F4" s="9"/>
      <c r="G4" s="9"/>
    </row>
    <row r="5" spans="1:7" ht="15">
      <c r="A5" s="12" t="s">
        <v>44</v>
      </c>
      <c r="B5" s="3"/>
      <c r="C5" s="3">
        <v>6</v>
      </c>
      <c r="D5" s="3">
        <v>5</v>
      </c>
      <c r="E5" s="3">
        <v>5</v>
      </c>
      <c r="F5" s="3">
        <v>2.5</v>
      </c>
      <c r="G5" s="3">
        <v>2.5</v>
      </c>
    </row>
    <row r="6" spans="1:7" ht="49.5" customHeight="1">
      <c r="A6" s="2" t="s">
        <v>47</v>
      </c>
      <c r="B6" s="13">
        <v>790</v>
      </c>
      <c r="C6" s="13">
        <f>B6*(100+C5)/100</f>
        <v>837.4</v>
      </c>
      <c r="D6" s="13">
        <f>C6*(100+D5)/100</f>
        <v>879.27</v>
      </c>
      <c r="E6" s="13">
        <f>D6*(100+E5)/100</f>
        <v>923.2334999999999</v>
      </c>
      <c r="F6" s="13">
        <f>E6*(100+F5)/100</f>
        <v>946.3143375</v>
      </c>
      <c r="G6" s="13">
        <f>F6*(100+G5)/100</f>
        <v>969.9721959374999</v>
      </c>
    </row>
    <row r="7" spans="1:35" s="30" customFormat="1" ht="27" customHeight="1">
      <c r="A7" s="28" t="s">
        <v>62</v>
      </c>
      <c r="B7" s="29">
        <f>B6*B3*12</f>
        <v>7584000</v>
      </c>
      <c r="C7" s="29">
        <f>C6*C3*12</f>
        <v>8039040</v>
      </c>
      <c r="D7" s="29">
        <f>D6*D3*12</f>
        <v>8440992</v>
      </c>
      <c r="E7" s="29">
        <f>E6*E3*12</f>
        <v>8863041.6</v>
      </c>
      <c r="F7" s="29">
        <f>F6*F3*12</f>
        <v>9084617.64</v>
      </c>
      <c r="G7" s="29">
        <f>G6*G3*12</f>
        <v>9311733.081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7" ht="15">
      <c r="A8" s="12" t="s">
        <v>63</v>
      </c>
      <c r="B8" s="3"/>
      <c r="C8" s="3"/>
      <c r="D8" s="3"/>
      <c r="E8" s="3"/>
      <c r="F8" s="3"/>
      <c r="G8" s="3"/>
    </row>
    <row r="9" spans="1:7" ht="20.25" customHeight="1">
      <c r="A9" s="12" t="s">
        <v>48</v>
      </c>
      <c r="B9" s="14">
        <f>'Задание 1'!$B$10/12</f>
        <v>0.16666666666666666</v>
      </c>
      <c r="C9" s="14">
        <f>'Задание 1'!$B$10/12</f>
        <v>0.16666666666666666</v>
      </c>
      <c r="D9" s="14">
        <f>'Задание 1'!$B$10/12</f>
        <v>0.16666666666666666</v>
      </c>
      <c r="E9" s="14">
        <f>'Задание 1'!$B$10/12</f>
        <v>0.16666666666666666</v>
      </c>
      <c r="F9" s="14">
        <f>'Задание 1'!$B$10/12</f>
        <v>0.16666666666666666</v>
      </c>
      <c r="G9" s="14">
        <f>'Задание 1'!$B$10/12</f>
        <v>0.16666666666666666</v>
      </c>
    </row>
    <row r="10" spans="1:7" ht="18" customHeight="1">
      <c r="A10" s="12" t="s">
        <v>49</v>
      </c>
      <c r="B10" s="15">
        <f>B7*B9</f>
        <v>1264000</v>
      </c>
      <c r="C10" s="15">
        <f aca="true" t="shared" si="0" ref="B10:G10">C7*C9</f>
        <v>1339840</v>
      </c>
      <c r="D10" s="15">
        <f t="shared" si="0"/>
        <v>1406832</v>
      </c>
      <c r="E10" s="15">
        <f t="shared" si="0"/>
        <v>1477173.5999999999</v>
      </c>
      <c r="F10" s="15">
        <f t="shared" si="0"/>
        <v>1514102.94</v>
      </c>
      <c r="G10" s="15">
        <f t="shared" si="0"/>
        <v>1551955.5135</v>
      </c>
    </row>
    <row r="11" spans="1:35" s="30" customFormat="1" ht="15">
      <c r="A11" s="28" t="s">
        <v>50</v>
      </c>
      <c r="B11" s="31">
        <f>B7-B10</f>
        <v>6320000</v>
      </c>
      <c r="C11" s="31">
        <f aca="true" t="shared" si="1" ref="B11:G11">C7-C10</f>
        <v>6699200</v>
      </c>
      <c r="D11" s="31">
        <f t="shared" si="1"/>
        <v>7034160</v>
      </c>
      <c r="E11" s="31">
        <f t="shared" si="1"/>
        <v>7385868</v>
      </c>
      <c r="F11" s="31">
        <f t="shared" si="1"/>
        <v>7570514.700000001</v>
      </c>
      <c r="G11" s="31">
        <f t="shared" si="1"/>
        <v>7759777.567500001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7" ht="15">
      <c r="A12" s="12" t="s">
        <v>51</v>
      </c>
      <c r="B12" s="3"/>
      <c r="C12" s="3"/>
      <c r="D12" s="3"/>
      <c r="E12" s="3"/>
      <c r="F12" s="3"/>
      <c r="G12" s="3"/>
    </row>
    <row r="13" spans="1:7" ht="15">
      <c r="A13" s="12" t="s">
        <v>40</v>
      </c>
      <c r="B13" s="13"/>
      <c r="C13" s="13"/>
      <c r="D13" s="13"/>
      <c r="E13" s="13"/>
      <c r="F13" s="13"/>
      <c r="G13" s="13"/>
    </row>
    <row r="14" spans="1:7" ht="15">
      <c r="A14" s="12" t="s">
        <v>52</v>
      </c>
      <c r="B14" s="3"/>
      <c r="C14" s="18"/>
      <c r="D14" s="18"/>
      <c r="E14" s="18"/>
      <c r="F14" s="18"/>
      <c r="G14" s="18"/>
    </row>
    <row r="15" spans="1:7" ht="15">
      <c r="A15" s="12" t="s">
        <v>53</v>
      </c>
      <c r="B15" s="13"/>
      <c r="C15" s="13"/>
      <c r="D15" s="13"/>
      <c r="E15" s="13"/>
      <c r="F15" s="13"/>
      <c r="G15" s="13"/>
    </row>
    <row r="16" spans="1:7" ht="15">
      <c r="A16" s="12" t="s">
        <v>52</v>
      </c>
      <c r="B16" s="3"/>
      <c r="C16" s="18"/>
      <c r="D16" s="18"/>
      <c r="E16" s="18"/>
      <c r="F16" s="18"/>
      <c r="G16" s="18"/>
    </row>
    <row r="17" spans="1:7" ht="15">
      <c r="A17" s="12" t="s">
        <v>54</v>
      </c>
      <c r="B17" s="13"/>
      <c r="C17" s="13"/>
      <c r="D17" s="13"/>
      <c r="E17" s="13"/>
      <c r="F17" s="13"/>
      <c r="G17" s="13"/>
    </row>
    <row r="18" spans="1:7" ht="15">
      <c r="A18" s="12" t="s">
        <v>52</v>
      </c>
      <c r="B18" s="3"/>
      <c r="C18" s="18"/>
      <c r="D18" s="18"/>
      <c r="E18" s="18"/>
      <c r="F18" s="18"/>
      <c r="G18" s="18"/>
    </row>
    <row r="19" spans="1:7" ht="15">
      <c r="A19" s="12" t="s">
        <v>55</v>
      </c>
      <c r="B19" s="13"/>
      <c r="C19" s="13"/>
      <c r="D19" s="13"/>
      <c r="E19" s="13"/>
      <c r="F19" s="13"/>
      <c r="G19" s="13"/>
    </row>
    <row r="20" spans="1:7" ht="15">
      <c r="A20" s="12" t="s">
        <v>52</v>
      </c>
      <c r="B20" s="3"/>
      <c r="C20" s="18"/>
      <c r="D20" s="18"/>
      <c r="E20" s="18"/>
      <c r="F20" s="18"/>
      <c r="G20" s="18"/>
    </row>
    <row r="21" spans="1:35" s="30" customFormat="1" ht="15">
      <c r="A21" s="32" t="s">
        <v>56</v>
      </c>
      <c r="B21" s="29">
        <f>B13+B15+B17+B19</f>
        <v>0</v>
      </c>
      <c r="C21" s="29">
        <f aca="true" t="shared" si="2" ref="B21:G21">C13+C15+C17+C19</f>
        <v>0</v>
      </c>
      <c r="D21" s="29">
        <f t="shared" si="2"/>
        <v>0</v>
      </c>
      <c r="E21" s="29">
        <f t="shared" si="2"/>
        <v>0</v>
      </c>
      <c r="F21" s="29">
        <f t="shared" si="2"/>
        <v>0</v>
      </c>
      <c r="G21" s="33">
        <f t="shared" si="2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s="30" customFormat="1" ht="15">
      <c r="A22" s="34" t="s">
        <v>4</v>
      </c>
      <c r="B22" s="29">
        <f>B11-B21</f>
        <v>6320000</v>
      </c>
      <c r="C22" s="29">
        <f aca="true" t="shared" si="3" ref="B22:G22">C11-C21</f>
        <v>6699200</v>
      </c>
      <c r="D22" s="29">
        <f t="shared" si="3"/>
        <v>7034160</v>
      </c>
      <c r="E22" s="29">
        <f t="shared" si="3"/>
        <v>7385868</v>
      </c>
      <c r="F22" s="29">
        <f t="shared" si="3"/>
        <v>7570514.700000001</v>
      </c>
      <c r="G22" s="29">
        <f t="shared" si="3"/>
        <v>7759777.567500001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7" ht="15">
      <c r="A23" s="27" t="s">
        <v>3</v>
      </c>
      <c r="B23" s="13"/>
      <c r="C23" s="13">
        <v>0</v>
      </c>
      <c r="D23" s="13">
        <v>0</v>
      </c>
      <c r="E23" s="13">
        <v>0</v>
      </c>
      <c r="F23" s="13">
        <v>0</v>
      </c>
      <c r="G23" s="26">
        <v>0</v>
      </c>
    </row>
    <row r="24" spans="1:35" s="30" customFormat="1" ht="15">
      <c r="A24" s="28" t="s">
        <v>5</v>
      </c>
      <c r="B24" s="31">
        <f aca="true" t="shared" si="4" ref="B24:G24">B22-B23</f>
        <v>6320000</v>
      </c>
      <c r="C24" s="31">
        <f t="shared" si="4"/>
        <v>6699200</v>
      </c>
      <c r="D24" s="31">
        <f t="shared" si="4"/>
        <v>7034160</v>
      </c>
      <c r="E24" s="31">
        <f t="shared" si="4"/>
        <v>7385868</v>
      </c>
      <c r="F24" s="31">
        <f t="shared" si="4"/>
        <v>7570514.700000001</v>
      </c>
      <c r="G24" s="31">
        <f t="shared" si="4"/>
        <v>7759777.567500001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6" ht="15">
      <c r="A25" s="12" t="s">
        <v>57</v>
      </c>
      <c r="B25" s="25"/>
      <c r="C25" s="25"/>
      <c r="D25" s="25"/>
      <c r="E25" s="25"/>
      <c r="F25" s="25">
        <f>'СТАВКА ДИСКОНТИР'!E10</f>
        <v>0.1455</v>
      </c>
    </row>
    <row r="26" spans="1:6" ht="15">
      <c r="A26" s="12" t="s">
        <v>1</v>
      </c>
      <c r="B26" s="25"/>
      <c r="C26" s="25"/>
      <c r="D26" s="25"/>
      <c r="E26" s="25"/>
      <c r="F26" s="25"/>
    </row>
    <row r="27" spans="1:6" ht="15">
      <c r="A27" s="12" t="s">
        <v>0</v>
      </c>
      <c r="B27" s="25"/>
      <c r="C27" s="25"/>
      <c r="D27" s="25"/>
      <c r="E27" s="25"/>
      <c r="F27" s="25">
        <f>F25-F26</f>
        <v>0.1455</v>
      </c>
    </row>
    <row r="28" spans="1:6" ht="15">
      <c r="A28" s="12" t="s">
        <v>2</v>
      </c>
      <c r="B28" s="15">
        <v>1</v>
      </c>
      <c r="C28" s="15">
        <v>2</v>
      </c>
      <c r="D28" s="15">
        <v>3</v>
      </c>
      <c r="E28" s="15">
        <v>4</v>
      </c>
      <c r="F28" s="15">
        <v>5</v>
      </c>
    </row>
    <row r="29" spans="1:35" s="30" customFormat="1" ht="27" customHeight="1">
      <c r="A29" s="35" t="s">
        <v>58</v>
      </c>
      <c r="B29" s="29">
        <f>B24/(1+B25)^B28</f>
        <v>6320000</v>
      </c>
      <c r="C29" s="29">
        <f>C24/(1+C25)^C28</f>
        <v>6699200</v>
      </c>
      <c r="D29" s="29">
        <f>D24/(1+D25)^D28</f>
        <v>7034160</v>
      </c>
      <c r="E29" s="29">
        <f>E24/(1+E25)^E28</f>
        <v>7385868</v>
      </c>
      <c r="F29" s="29">
        <f>F24/(1+F25)^F28</f>
        <v>3838397.4265517965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s="30" customFormat="1" ht="27" customHeight="1">
      <c r="A30" s="35" t="s">
        <v>59</v>
      </c>
      <c r="B30" s="54">
        <f>G24/F27</f>
        <v>53331804.58762888</v>
      </c>
      <c r="C30" s="36"/>
      <c r="D30" s="36"/>
      <c r="E30" s="36"/>
      <c r="F30" s="3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s="30" customFormat="1" ht="27" customHeight="1">
      <c r="A31" s="35" t="s">
        <v>60</v>
      </c>
      <c r="B31" s="31">
        <f>B30/(1+B25)^3</f>
        <v>53331804.58762888</v>
      </c>
      <c r="C31" s="36"/>
      <c r="D31" s="36"/>
      <c r="E31" s="36"/>
      <c r="F31" s="3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s="30" customFormat="1" ht="27" customHeight="1">
      <c r="A32" s="28" t="s">
        <v>61</v>
      </c>
      <c r="B32" s="31">
        <f>B29+C29+D29+E29+F29+B31</f>
        <v>84609430.01418068</v>
      </c>
      <c r="C32" s="31"/>
      <c r="D32" s="36"/>
      <c r="E32" s="36"/>
      <c r="F32" s="3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5" ht="13.5" customHeight="1"/>
    <row r="36" ht="15" hidden="1">
      <c r="A36" s="1">
        <f>0.087</f>
        <v>0.087</v>
      </c>
    </row>
    <row r="37" spans="1:4" ht="15" hidden="1">
      <c r="A37" s="1">
        <f>(1+0.087)^10</f>
        <v>2.3030079696654493</v>
      </c>
      <c r="D37" s="49"/>
    </row>
    <row r="38" ht="15" hidden="1">
      <c r="A38" s="1">
        <f>A37-1</f>
        <v>1.3030079696654493</v>
      </c>
    </row>
    <row r="39" ht="15" hidden="1">
      <c r="A39" s="50">
        <f>ROUND(0.087/A38,6)</f>
        <v>0.066769</v>
      </c>
    </row>
    <row r="40" ht="15" hidden="1">
      <c r="A40" s="48">
        <f>500000*A39</f>
        <v>33384.5</v>
      </c>
    </row>
    <row r="42" ht="15">
      <c r="C42" s="48"/>
    </row>
    <row r="43" ht="15">
      <c r="C43" s="48"/>
    </row>
    <row r="44" spans="3:4" ht="15">
      <c r="C44" s="48"/>
      <c r="D44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="70" zoomScaleNormal="70" zoomScalePageLayoutView="0" workbookViewId="0" topLeftCell="A4">
      <selection activeCell="E10" sqref="E10"/>
    </sheetView>
  </sheetViews>
  <sheetFormatPr defaultColWidth="9.140625" defaultRowHeight="31.5" customHeight="1"/>
  <cols>
    <col min="4" max="4" width="89.57421875" style="0" customWidth="1"/>
    <col min="5" max="5" width="26.8515625" style="0" customWidth="1"/>
  </cols>
  <sheetData>
    <row r="1" spans="1:5" ht="25.5" customHeight="1">
      <c r="A1" s="55" t="s">
        <v>64</v>
      </c>
      <c r="B1" s="55"/>
      <c r="C1" s="55"/>
      <c r="D1" s="55"/>
      <c r="E1" s="20"/>
    </row>
    <row r="2" spans="1:5" ht="25.5" customHeight="1">
      <c r="A2" s="55" t="s">
        <v>65</v>
      </c>
      <c r="B2" s="55"/>
      <c r="C2" s="55"/>
      <c r="D2" s="55"/>
      <c r="E2" s="20"/>
    </row>
    <row r="3" spans="1:5" ht="25.5" customHeight="1">
      <c r="A3" s="55" t="s">
        <v>66</v>
      </c>
      <c r="B3" s="55"/>
      <c r="C3" s="55"/>
      <c r="D3" s="55"/>
      <c r="E3" s="20"/>
    </row>
    <row r="4" spans="1:5" ht="25.5" customHeight="1">
      <c r="A4" s="55" t="s">
        <v>67</v>
      </c>
      <c r="B4" s="55"/>
      <c r="C4" s="55"/>
      <c r="D4" s="55"/>
      <c r="E4" s="51"/>
    </row>
    <row r="5" spans="1:5" ht="25.5" customHeight="1">
      <c r="A5" s="55" t="s">
        <v>68</v>
      </c>
      <c r="B5" s="55"/>
      <c r="C5" s="55"/>
      <c r="D5" s="55"/>
      <c r="E5" s="20"/>
    </row>
    <row r="6" spans="1:5" ht="33.75" customHeight="1">
      <c r="A6" s="56" t="s">
        <v>35</v>
      </c>
      <c r="B6" s="56"/>
      <c r="C6" s="56"/>
      <c r="D6" s="56"/>
      <c r="E6" s="21">
        <v>0.1011</v>
      </c>
    </row>
    <row r="7" spans="1:5" ht="33.75" customHeight="1">
      <c r="A7" s="57" t="s">
        <v>36</v>
      </c>
      <c r="B7" s="57"/>
      <c r="C7" s="57"/>
      <c r="D7" s="57"/>
      <c r="E7" s="22">
        <v>0.0075</v>
      </c>
    </row>
    <row r="8" spans="1:5" ht="33.75" customHeight="1">
      <c r="A8" s="58" t="s">
        <v>37</v>
      </c>
      <c r="B8" s="59"/>
      <c r="C8" s="59"/>
      <c r="D8" s="60"/>
      <c r="E8" s="23">
        <f>ROUND(E6/12*2,4)</f>
        <v>0.0169</v>
      </c>
    </row>
    <row r="9" spans="1:5" ht="308.25" customHeight="1">
      <c r="A9" s="58" t="s">
        <v>41</v>
      </c>
      <c r="B9" s="59"/>
      <c r="C9" s="59"/>
      <c r="D9" s="60"/>
      <c r="E9" s="23">
        <v>0.02</v>
      </c>
    </row>
    <row r="10" spans="1:5" ht="40.5" customHeight="1">
      <c r="A10" s="61" t="s">
        <v>57</v>
      </c>
      <c r="B10" s="61"/>
      <c r="C10" s="61"/>
      <c r="D10" s="61"/>
      <c r="E10" s="24">
        <f>ROUND(E9+E8+E7+E6,4)</f>
        <v>0.1455</v>
      </c>
    </row>
  </sheetData>
  <sheetProtection/>
  <mergeCells count="10">
    <mergeCell ref="A9:D9"/>
    <mergeCell ref="A10:D10"/>
    <mergeCell ref="A5:D5"/>
    <mergeCell ref="A6:D6"/>
    <mergeCell ref="A7:D7"/>
    <mergeCell ref="A8:D8"/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67.421875" style="0" customWidth="1"/>
    <col min="2" max="2" width="29.00390625" style="37" customWidth="1"/>
    <col min="3" max="7" width="15.140625" style="0" customWidth="1"/>
  </cols>
  <sheetData>
    <row r="1" spans="1:2" ht="15">
      <c r="A1" s="52" t="s">
        <v>39</v>
      </c>
      <c r="B1" s="53"/>
    </row>
    <row r="2" spans="1:2" ht="15">
      <c r="A2" s="41" t="s">
        <v>9</v>
      </c>
      <c r="B2" s="43">
        <v>800</v>
      </c>
    </row>
    <row r="3" spans="1:2" ht="15">
      <c r="A3" s="41" t="s">
        <v>6</v>
      </c>
      <c r="B3" s="43">
        <v>750</v>
      </c>
    </row>
    <row r="4" spans="1:2" ht="15">
      <c r="A4" s="41" t="s">
        <v>13</v>
      </c>
      <c r="B4" s="43">
        <v>800</v>
      </c>
    </row>
    <row r="5" spans="1:2" ht="15">
      <c r="A5" s="41" t="s">
        <v>14</v>
      </c>
      <c r="B5" s="43">
        <v>700</v>
      </c>
    </row>
    <row r="6" spans="1:2" ht="15">
      <c r="A6" s="41" t="s">
        <v>15</v>
      </c>
      <c r="B6" s="43">
        <v>750</v>
      </c>
    </row>
    <row r="7" spans="1:2" ht="15">
      <c r="A7" s="41" t="s">
        <v>7</v>
      </c>
      <c r="B7" s="43">
        <v>3</v>
      </c>
    </row>
    <row r="8" spans="1:2" ht="15">
      <c r="A8" s="41" t="s">
        <v>8</v>
      </c>
      <c r="B8" s="43">
        <v>5</v>
      </c>
    </row>
    <row r="9" spans="1:2" ht="15">
      <c r="A9" s="41" t="s">
        <v>10</v>
      </c>
      <c r="B9" s="43">
        <v>50</v>
      </c>
    </row>
    <row r="10" spans="1:2" ht="15">
      <c r="A10" s="41" t="s">
        <v>11</v>
      </c>
      <c r="B10" s="43">
        <v>2</v>
      </c>
    </row>
    <row r="11" spans="1:2" ht="15">
      <c r="A11" s="42" t="s">
        <v>12</v>
      </c>
      <c r="B11" s="43">
        <v>150000</v>
      </c>
    </row>
    <row r="12" spans="1:2" ht="15">
      <c r="A12" s="41" t="s">
        <v>16</v>
      </c>
      <c r="B12" s="43">
        <v>41000000</v>
      </c>
    </row>
    <row r="13" spans="1:2" ht="15">
      <c r="A13" s="41" t="s">
        <v>17</v>
      </c>
      <c r="B13" s="43">
        <v>0.3</v>
      </c>
    </row>
    <row r="14" spans="1:2" ht="15">
      <c r="A14" s="41" t="s">
        <v>18</v>
      </c>
      <c r="B14" s="43">
        <v>2.2</v>
      </c>
    </row>
    <row r="15" spans="1:2" ht="15">
      <c r="A15" s="41" t="s">
        <v>19</v>
      </c>
      <c r="B15" s="43">
        <v>25000000</v>
      </c>
    </row>
    <row r="16" spans="1:2" ht="15">
      <c r="A16" s="41" t="s">
        <v>20</v>
      </c>
      <c r="B16" s="43">
        <v>240000</v>
      </c>
    </row>
    <row r="17" spans="1:2" ht="15">
      <c r="A17" s="41" t="s">
        <v>21</v>
      </c>
      <c r="B17" s="43">
        <v>0.5</v>
      </c>
    </row>
    <row r="18" spans="1:2" ht="15">
      <c r="A18" s="41" t="s">
        <v>22</v>
      </c>
      <c r="B18" s="43">
        <v>150000</v>
      </c>
    </row>
    <row r="19" spans="1:2" ht="15">
      <c r="A19" s="41" t="s">
        <v>23</v>
      </c>
      <c r="B19" s="43">
        <v>100</v>
      </c>
    </row>
    <row r="20" spans="1:2" ht="15">
      <c r="A20" s="41" t="s">
        <v>24</v>
      </c>
      <c r="B20" s="44">
        <v>1985</v>
      </c>
    </row>
    <row r="21" spans="1:2" ht="15">
      <c r="A21" s="41" t="s">
        <v>25</v>
      </c>
      <c r="B21" s="43">
        <v>12</v>
      </c>
    </row>
    <row r="22" spans="1:2" ht="15">
      <c r="A22" s="41" t="s">
        <v>29</v>
      </c>
      <c r="B22" s="46" t="s">
        <v>28</v>
      </c>
    </row>
    <row r="23" spans="1:2" ht="15">
      <c r="A23" s="41" t="s">
        <v>26</v>
      </c>
      <c r="B23" s="46" t="s">
        <v>27</v>
      </c>
    </row>
    <row r="24" spans="1:2" ht="15">
      <c r="A24" s="45" t="s">
        <v>30</v>
      </c>
      <c r="B24" s="43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67.421875" style="0" customWidth="1"/>
    <col min="2" max="2" width="15.140625" style="37" customWidth="1"/>
    <col min="3" max="7" width="15.140625" style="0" customWidth="1"/>
  </cols>
  <sheetData>
    <row r="1" spans="1:2" ht="15">
      <c r="A1" t="s">
        <v>9</v>
      </c>
      <c r="B1" s="37">
        <v>800</v>
      </c>
    </row>
    <row r="2" spans="1:2" ht="15">
      <c r="A2" t="s">
        <v>6</v>
      </c>
      <c r="B2" s="37">
        <v>750</v>
      </c>
    </row>
    <row r="3" spans="1:2" ht="15">
      <c r="A3" t="s">
        <v>13</v>
      </c>
      <c r="B3" s="37">
        <v>800</v>
      </c>
    </row>
    <row r="4" spans="1:2" ht="15">
      <c r="A4" t="s">
        <v>14</v>
      </c>
      <c r="B4" s="37">
        <v>700</v>
      </c>
    </row>
    <row r="5" spans="1:2" ht="15">
      <c r="A5" t="s">
        <v>15</v>
      </c>
      <c r="B5" s="37">
        <v>750</v>
      </c>
    </row>
    <row r="6" spans="1:2" ht="15">
      <c r="A6" t="s">
        <v>7</v>
      </c>
      <c r="B6" s="37">
        <v>3</v>
      </c>
    </row>
    <row r="7" spans="1:2" ht="15">
      <c r="A7" t="s">
        <v>8</v>
      </c>
      <c r="B7" s="37">
        <v>5</v>
      </c>
    </row>
    <row r="8" spans="1:2" ht="15">
      <c r="A8" t="s">
        <v>10</v>
      </c>
      <c r="B8" s="37">
        <v>100</v>
      </c>
    </row>
    <row r="9" spans="1:2" ht="15">
      <c r="A9" t="s">
        <v>11</v>
      </c>
      <c r="B9" s="37">
        <v>2</v>
      </c>
    </row>
    <row r="10" spans="1:2" ht="15">
      <c r="A10" s="39" t="s">
        <v>12</v>
      </c>
      <c r="B10" s="37">
        <v>150000</v>
      </c>
    </row>
    <row r="11" spans="1:2" ht="15">
      <c r="A11" t="s">
        <v>16</v>
      </c>
      <c r="B11" s="37">
        <v>1500000</v>
      </c>
    </row>
    <row r="12" spans="1:2" ht="15">
      <c r="A12" t="s">
        <v>17</v>
      </c>
      <c r="B12" s="37">
        <v>0.3</v>
      </c>
    </row>
    <row r="13" spans="1:2" ht="15">
      <c r="A13" t="s">
        <v>18</v>
      </c>
      <c r="B13" s="37">
        <v>2.2</v>
      </c>
    </row>
    <row r="14" spans="1:2" ht="15">
      <c r="A14" t="s">
        <v>19</v>
      </c>
      <c r="B14" s="37">
        <v>25000000</v>
      </c>
    </row>
    <row r="15" spans="1:2" ht="15">
      <c r="A15" t="s">
        <v>20</v>
      </c>
      <c r="B15" s="37">
        <v>240000</v>
      </c>
    </row>
    <row r="16" spans="1:2" ht="15">
      <c r="A16" t="s">
        <v>21</v>
      </c>
      <c r="B16" s="37">
        <v>0.5</v>
      </c>
    </row>
    <row r="17" spans="1:2" ht="15">
      <c r="A17" t="s">
        <v>22</v>
      </c>
      <c r="B17" s="37">
        <v>150000</v>
      </c>
    </row>
    <row r="18" spans="1:2" ht="15">
      <c r="A18" t="s">
        <v>23</v>
      </c>
      <c r="B18" s="37">
        <v>100</v>
      </c>
    </row>
    <row r="19" spans="1:2" ht="15">
      <c r="A19" t="s">
        <v>24</v>
      </c>
      <c r="B19" s="40">
        <f>2015-60</f>
        <v>1955</v>
      </c>
    </row>
    <row r="20" spans="1:2" ht="15">
      <c r="A20" t="s">
        <v>25</v>
      </c>
      <c r="B20" s="37">
        <v>8.5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7.421875" style="0" customWidth="1"/>
    <col min="2" max="7" width="15.140625" style="0" customWidth="1"/>
  </cols>
  <sheetData>
    <row r="1" spans="1:3" ht="15">
      <c r="A1" t="s">
        <v>6</v>
      </c>
      <c r="B1" s="37">
        <v>750</v>
      </c>
      <c r="C1">
        <f>ROUND(B1*0.97,0)</f>
        <v>728</v>
      </c>
    </row>
    <row r="2" spans="1:3" ht="15">
      <c r="A2" t="s">
        <v>6</v>
      </c>
      <c r="B2" s="37">
        <v>800</v>
      </c>
      <c r="C2">
        <f>ROUND(B2*0.97,0)</f>
        <v>776</v>
      </c>
    </row>
    <row r="3" spans="1:3" ht="15">
      <c r="A3" t="s">
        <v>6</v>
      </c>
      <c r="B3" s="37">
        <v>700</v>
      </c>
      <c r="C3">
        <f>ROUND(B3*0.97,0)</f>
        <v>679</v>
      </c>
    </row>
    <row r="4" spans="1:3" ht="15">
      <c r="A4" t="s">
        <v>6</v>
      </c>
      <c r="B4" s="37">
        <v>750</v>
      </c>
      <c r="C4">
        <f>ROUND(B4*0.97,0)</f>
        <v>728</v>
      </c>
    </row>
    <row r="5" ht="15">
      <c r="C5" s="38">
        <f>ROUND(AVERAGE(C1:C4),0)</f>
        <v>728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7.421875" style="0" customWidth="1"/>
    <col min="2" max="2" width="29.00390625" style="37" customWidth="1"/>
    <col min="3" max="7" width="15.140625" style="0" customWidth="1"/>
  </cols>
  <sheetData>
    <row r="1" spans="1:2" ht="15">
      <c r="A1" s="52" t="s">
        <v>38</v>
      </c>
      <c r="B1" s="53"/>
    </row>
    <row r="2" spans="1:2" ht="15">
      <c r="A2" s="41" t="s">
        <v>9</v>
      </c>
      <c r="B2" s="43">
        <v>800</v>
      </c>
    </row>
    <row r="3" spans="1:2" ht="15">
      <c r="A3" s="41" t="s">
        <v>6</v>
      </c>
      <c r="B3" s="43">
        <v>750</v>
      </c>
    </row>
    <row r="4" spans="1:2" ht="15">
      <c r="A4" s="41" t="s">
        <v>13</v>
      </c>
      <c r="B4" s="43">
        <v>800</v>
      </c>
    </row>
    <row r="5" spans="1:2" ht="15">
      <c r="A5" s="41" t="s">
        <v>14</v>
      </c>
      <c r="B5" s="43">
        <v>700</v>
      </c>
    </row>
    <row r="6" spans="1:2" ht="15">
      <c r="A6" s="41" t="s">
        <v>15</v>
      </c>
      <c r="B6" s="43">
        <v>750</v>
      </c>
    </row>
    <row r="7" spans="1:2" ht="15">
      <c r="A7" s="41" t="s">
        <v>7</v>
      </c>
      <c r="B7" s="43">
        <v>3</v>
      </c>
    </row>
    <row r="8" spans="1:2" ht="15">
      <c r="A8" s="41" t="s">
        <v>8</v>
      </c>
      <c r="B8" s="43">
        <v>5</v>
      </c>
    </row>
    <row r="9" spans="1:2" ht="15">
      <c r="A9" s="41" t="s">
        <v>10</v>
      </c>
      <c r="B9" s="43">
        <v>50</v>
      </c>
    </row>
    <row r="10" spans="1:2" ht="15">
      <c r="A10" s="41" t="s">
        <v>11</v>
      </c>
      <c r="B10" s="43">
        <v>2</v>
      </c>
    </row>
    <row r="11" spans="1:2" ht="15">
      <c r="A11" s="42" t="s">
        <v>12</v>
      </c>
      <c r="B11" s="43">
        <v>150000</v>
      </c>
    </row>
    <row r="12" spans="1:2" ht="15">
      <c r="A12" s="41" t="s">
        <v>16</v>
      </c>
      <c r="B12" s="43">
        <v>41000000</v>
      </c>
    </row>
    <row r="13" spans="1:2" ht="15">
      <c r="A13" s="41" t="s">
        <v>17</v>
      </c>
      <c r="B13" s="43">
        <v>0.3</v>
      </c>
    </row>
    <row r="14" spans="1:2" ht="15">
      <c r="A14" s="41" t="s">
        <v>18</v>
      </c>
      <c r="B14" s="43">
        <v>2.2</v>
      </c>
    </row>
    <row r="15" spans="1:2" ht="15">
      <c r="A15" s="41" t="s">
        <v>19</v>
      </c>
      <c r="B15" s="43">
        <v>25000000</v>
      </c>
    </row>
    <row r="16" spans="1:2" ht="15">
      <c r="A16" s="41" t="s">
        <v>20</v>
      </c>
      <c r="B16" s="43">
        <v>240000</v>
      </c>
    </row>
    <row r="17" spans="1:2" ht="15">
      <c r="A17" s="41" t="s">
        <v>21</v>
      </c>
      <c r="B17" s="43">
        <v>0.5</v>
      </c>
    </row>
    <row r="18" spans="1:2" ht="15">
      <c r="A18" s="41" t="s">
        <v>22</v>
      </c>
      <c r="B18" s="43">
        <v>150000</v>
      </c>
    </row>
    <row r="19" spans="1:2" ht="15">
      <c r="A19" s="41" t="s">
        <v>23</v>
      </c>
      <c r="B19" s="43">
        <v>100</v>
      </c>
    </row>
    <row r="20" spans="1:2" ht="15">
      <c r="A20" s="41" t="s">
        <v>24</v>
      </c>
      <c r="B20" s="44">
        <v>1985</v>
      </c>
    </row>
    <row r="21" spans="1:2" ht="15">
      <c r="A21" s="41" t="s">
        <v>25</v>
      </c>
      <c r="B21" s="43">
        <v>8.5</v>
      </c>
    </row>
    <row r="22" spans="1:2" ht="15">
      <c r="A22" s="45" t="s">
        <v>30</v>
      </c>
      <c r="B22" s="43">
        <v>10</v>
      </c>
    </row>
    <row r="23" spans="1:2" ht="15">
      <c r="A23" s="45" t="s">
        <v>31</v>
      </c>
      <c r="B23" s="47">
        <v>0.065</v>
      </c>
    </row>
    <row r="24" spans="1:2" ht="15">
      <c r="A24" s="45" t="s">
        <v>32</v>
      </c>
      <c r="B24" s="43">
        <v>5</v>
      </c>
    </row>
    <row r="25" spans="1:2" ht="15">
      <c r="A25" s="45" t="s">
        <v>33</v>
      </c>
      <c r="B25" s="46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Polina</dc:creator>
  <cp:keywords/>
  <dc:description/>
  <cp:lastModifiedBy>Люция</cp:lastModifiedBy>
  <dcterms:created xsi:type="dcterms:W3CDTF">2015-03-12T17:08:24Z</dcterms:created>
  <dcterms:modified xsi:type="dcterms:W3CDTF">2015-03-23T16:35:02Z</dcterms:modified>
  <cp:category/>
  <cp:version/>
  <cp:contentType/>
  <cp:contentStatus/>
</cp:coreProperties>
</file>